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95" firstSheet="1" activeTab="1"/>
  </bookViews>
  <sheets>
    <sheet name="Feuille2_2" sheetId="1" state="hidden" r:id="rId1"/>
    <sheet name="Feuille2_2_2" sheetId="2" r:id="rId2"/>
  </sheets>
  <definedNames>
    <definedName name="Excel_BuiltIn_Print_Area" localSheetId="0">'Feuille2_2'!$A$1:$J$104</definedName>
    <definedName name="Excel_BuiltIn_Print_Area" localSheetId="0">'Feuille2_2'!$A$1:$J$165</definedName>
    <definedName name="Excel_BuiltIn_Print_Area" localSheetId="0">'Feuille2_2'!$A$1:$I$146</definedName>
    <definedName name="Excel_BuiltIn_Print_Area" localSheetId="0">'Feuille2_2'!$A$1:$N$105</definedName>
    <definedName name="Excel_BuiltIn_Print_Area" localSheetId="0">'Feuille2_2'!$A$1:$N$120</definedName>
    <definedName name="Excel_BuiltIn_Print_Area" localSheetId="1">'Feuille2_2_2'!$A$1:$G$46</definedName>
    <definedName name="Excel_BuiltIn_Print_Area" localSheetId="1">'Feuille2_2_2'!#REF!</definedName>
    <definedName name="Excel_BuiltIn_Print_Area" localSheetId="1">'Feuille2_2_2'!$A$1:$G$19</definedName>
    <definedName name="_xlnm.Print_Area" localSheetId="0">'Feuille2_2'!$A$1:$I$107</definedName>
    <definedName name="_xlnm.Print_Area" localSheetId="1">'Feuille2_2_2'!$A$1:$I$74</definedName>
  </definedNames>
  <calcPr fullCalcOnLoad="1"/>
</workbook>
</file>

<file path=xl/sharedStrings.xml><?xml version="1.0" encoding="utf-8"?>
<sst xmlns="http://schemas.openxmlformats.org/spreadsheetml/2006/main" count="56" uniqueCount="27">
  <si>
    <t>Commune</t>
  </si>
  <si>
    <t>Périscolaire</t>
  </si>
  <si>
    <t>total</t>
  </si>
  <si>
    <t>Réalisation 2016</t>
  </si>
  <si>
    <t>Réalisation 2017</t>
  </si>
  <si>
    <t>Réalisation 2018</t>
  </si>
  <si>
    <t>DEPENSES DE FONCTIONNEMENT</t>
  </si>
  <si>
    <t>charges de gestion générale+intérêts</t>
  </si>
  <si>
    <t>charges de personnel</t>
  </si>
  <si>
    <t xml:space="preserve">TOTAL  </t>
  </si>
  <si>
    <t>RECETTES DE FONCTIONNEMENT</t>
  </si>
  <si>
    <t>impôts, taxes et dotations</t>
  </si>
  <si>
    <t>produits des services+divers</t>
  </si>
  <si>
    <t>DEPENSES D'INVESTISSEMENT</t>
  </si>
  <si>
    <t>dépenses d'investissement</t>
  </si>
  <si>
    <t>emprunts et dettes assimilées</t>
  </si>
  <si>
    <t>RECETTES D'INVESTISSEMENT</t>
  </si>
  <si>
    <t>emprunts</t>
  </si>
  <si>
    <t>subventions, dotations,cautions</t>
  </si>
  <si>
    <t>divers</t>
  </si>
  <si>
    <t>Centre de loisirs</t>
  </si>
  <si>
    <t>Zone de loisirs</t>
  </si>
  <si>
    <t>cautionnements</t>
  </si>
  <si>
    <t>subventions, dotations</t>
  </si>
  <si>
    <t>Montant de la dette tous budgets confondus au 31/12/2018</t>
  </si>
  <si>
    <t>Lotissement les vergers</t>
  </si>
  <si>
    <t>Keskastel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</si>
</sst>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5"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Border="1" applyAlignment="1">
      <alignment horizontal="center"/>
    </xf>
    <xf numFmtId="4" fontId="0" fillId="33" borderId="10" xfId="0" applyNumberFormat="1" applyFont="1" applyFill="1" applyBorder="1" applyAlignment="1">
      <alignment horizontal="center" wrapText="1"/>
    </xf>
    <xf numFmtId="4" fontId="0" fillId="34" borderId="10" xfId="0" applyNumberFormat="1" applyFont="1" applyFill="1" applyBorder="1" applyAlignment="1">
      <alignment horizontal="center" wrapText="1"/>
    </xf>
    <xf numFmtId="4" fontId="0" fillId="35" borderId="1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0" fontId="0" fillId="36" borderId="0" xfId="0" applyFont="1" applyFill="1" applyAlignment="1">
      <alignment horizontal="center" wrapText="1"/>
    </xf>
    <xf numFmtId="4" fontId="0" fillId="34" borderId="0" xfId="0" applyNumberFormat="1" applyFont="1" applyFill="1" applyAlignment="1">
      <alignment horizontal="center" wrapText="1"/>
    </xf>
    <xf numFmtId="4" fontId="0" fillId="0" borderId="0" xfId="0" applyNumberFormat="1" applyFont="1" applyAlignment="1">
      <alignment horizontal="center" vertical="center" wrapText="1"/>
    </xf>
    <xf numFmtId="4" fontId="0" fillId="37" borderId="0" xfId="0" applyNumberFormat="1" applyFont="1" applyFill="1" applyAlignment="1">
      <alignment horizontal="center" wrapText="1"/>
    </xf>
    <xf numFmtId="0" fontId="4" fillId="0" borderId="0" xfId="0" applyFont="1" applyAlignment="1">
      <alignment/>
    </xf>
    <xf numFmtId="4" fontId="4" fillId="33" borderId="0" xfId="0" applyNumberFormat="1" applyFont="1" applyFill="1" applyAlignment="1">
      <alignment horizontal="center" wrapText="1"/>
    </xf>
    <xf numFmtId="4" fontId="4" fillId="34" borderId="0" xfId="0" applyNumberFormat="1" applyFont="1" applyFill="1" applyAlignment="1">
      <alignment horizontal="center" wrapText="1"/>
    </xf>
    <xf numFmtId="4" fontId="4" fillId="35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0" fontId="4" fillId="36" borderId="0" xfId="0" applyFont="1" applyFill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4" fontId="4" fillId="37" borderId="0" xfId="0" applyNumberFormat="1" applyFont="1" applyFill="1" applyAlignment="1">
      <alignment horizontal="center" wrapText="1"/>
    </xf>
    <xf numFmtId="4" fontId="0" fillId="33" borderId="0" xfId="0" applyNumberFormat="1" applyFill="1" applyAlignment="1">
      <alignment horizontal="right"/>
    </xf>
    <xf numFmtId="4" fontId="0" fillId="34" borderId="0" xfId="0" applyNumberFormat="1" applyFill="1" applyAlignment="1">
      <alignment horizontal="right"/>
    </xf>
    <xf numFmtId="4" fontId="0" fillId="35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33" borderId="0" xfId="0" applyNumberFormat="1" applyFill="1" applyAlignment="1">
      <alignment/>
    </xf>
    <xf numFmtId="4" fontId="0" fillId="36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" fontId="0" fillId="37" borderId="0" xfId="0" applyNumberFormat="1" applyFill="1" applyAlignment="1">
      <alignment horizontal="right"/>
    </xf>
    <xf numFmtId="0" fontId="5" fillId="0" borderId="0" xfId="0" applyFont="1" applyAlignment="1">
      <alignment/>
    </xf>
    <xf numFmtId="4" fontId="4" fillId="33" borderId="0" xfId="0" applyNumberFormat="1" applyFont="1" applyFill="1" applyAlignment="1">
      <alignment horizontal="right"/>
    </xf>
    <xf numFmtId="4" fontId="4" fillId="34" borderId="0" xfId="0" applyNumberFormat="1" applyFont="1" applyFill="1" applyAlignment="1">
      <alignment horizontal="right"/>
    </xf>
    <xf numFmtId="4" fontId="4" fillId="35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33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36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37" borderId="0" xfId="0" applyNumberFormat="1" applyFont="1" applyFill="1" applyAlignment="1">
      <alignment horizontal="right"/>
    </xf>
    <xf numFmtId="4" fontId="5" fillId="33" borderId="0" xfId="0" applyNumberFormat="1" applyFont="1" applyFill="1" applyAlignment="1">
      <alignment horizontal="right"/>
    </xf>
    <xf numFmtId="4" fontId="5" fillId="34" borderId="0" xfId="0" applyNumberFormat="1" applyFont="1" applyFill="1" applyAlignment="1">
      <alignment horizontal="right"/>
    </xf>
    <xf numFmtId="4" fontId="5" fillId="35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33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4" fontId="5" fillId="35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 horizontal="right"/>
    </xf>
    <xf numFmtId="4" fontId="5" fillId="37" borderId="0" xfId="0" applyNumberFormat="1" applyFont="1" applyFill="1" applyAlignment="1">
      <alignment horizontal="right"/>
    </xf>
    <xf numFmtId="4" fontId="0" fillId="34" borderId="0" xfId="0" applyNumberFormat="1" applyFill="1" applyAlignment="1">
      <alignment/>
    </xf>
    <xf numFmtId="4" fontId="0" fillId="35" borderId="0" xfId="0" applyNumberFormat="1" applyFill="1" applyAlignment="1">
      <alignment/>
    </xf>
    <xf numFmtId="4" fontId="4" fillId="36" borderId="0" xfId="0" applyNumberFormat="1" applyFont="1" applyFill="1" applyAlignment="1">
      <alignment horizontal="right"/>
    </xf>
    <xf numFmtId="4" fontId="4" fillId="34" borderId="0" xfId="0" applyNumberFormat="1" applyFont="1" applyFill="1" applyAlignment="1">
      <alignment/>
    </xf>
    <xf numFmtId="4" fontId="4" fillId="35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4" fontId="0" fillId="38" borderId="0" xfId="0" applyNumberFormat="1" applyFont="1" applyFill="1" applyBorder="1" applyAlignment="1">
      <alignment horizontal="right" vertical="center" wrapText="1"/>
    </xf>
    <xf numFmtId="4" fontId="44" fillId="38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99"/>
      <rgbColor rgb="00CC99FF"/>
      <rgbColor rgb="00FFCC99"/>
      <rgbColor rgb="003366FF"/>
      <rgbColor rgb="0066FF99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COMPTES ADMINISTRATIFS DES DEPENSES 2018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4"/>
          <c:y val="0.50225"/>
          <c:w val="0.2245"/>
          <c:h val="0.45575"/>
        </c:manualLayout>
      </c:layout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(Feuille2_2!$A$5:$A$6,Feuille2_2!$A$17:$A$18)</c:f>
              <c:strCache/>
            </c:strRef>
          </c:cat>
          <c:val>
            <c:numRef>
              <c:f>(Feuille2_2!$P$5:$P$6,Feuille2_2!$P$17:$P$18)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9825"/>
          <c:y val="0.447"/>
          <c:w val="0.258"/>
          <c:h val="0.5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COMPTES ADMINISTRATIFS DES RECETTES 2018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15"/>
          <c:y val="0.4995"/>
          <c:w val="0.21725"/>
          <c:h val="0.46075"/>
        </c:manualLayout>
      </c:layout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(Feuille2_2!$A$11:$A$12,Feuille2_2!$A$23:$A$25)</c:f>
              <c:strCache/>
            </c:strRef>
          </c:cat>
          <c:val>
            <c:numRef>
              <c:f>(Feuille2_2!$P$11:$P$12,Feuille2_2!$P$23:$P$25)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41475"/>
          <c:w val="0.28375"/>
          <c:h val="0.5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 DE LA DETTE TOUS BUDGETS CONFONDUS AU 01/01/2021
</a:t>
            </a:r>
          </a:p>
        </c:rich>
      </c:tx>
      <c:layout>
        <c:manualLayout>
          <c:xMode val="factor"/>
          <c:yMode val="factor"/>
          <c:x val="0.038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0275"/>
          <c:w val="0.96925"/>
          <c:h val="0.83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Feuille2_2_2!$A$8:$A$35</c:f>
              <c:numCache/>
            </c:numRef>
          </c:cat>
          <c:val>
            <c:numRef>
              <c:f>Feuille2_2_2!$F$8:$F$35</c:f>
              <c:numCache/>
            </c:numRef>
          </c:val>
          <c:smooth val="0"/>
        </c:ser>
        <c:marker val="1"/>
        <c:axId val="67019508"/>
        <c:axId val="66304661"/>
      </c:lineChart>
      <c:catAx>
        <c:axId val="67019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6304661"/>
        <c:crossesAt val="0"/>
        <c:auto val="1"/>
        <c:lblOffset val="100"/>
        <c:tickLblSkip val="1"/>
        <c:noMultiLvlLbl val="0"/>
      </c:catAx>
      <c:valAx>
        <c:axId val="6630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de la dette tous budgets confondus (€)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#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701950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 DE REMBOURSEMENT DE LA DETTE PAR ANNEE ET PAR BUDGET</a:t>
            </a:r>
          </a:p>
        </c:rich>
      </c:tx>
      <c:layout>
        <c:manualLayout>
          <c:xMode val="factor"/>
          <c:yMode val="factor"/>
          <c:x val="0.037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075"/>
          <c:w val="0.9795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Feuille2_2_2!$B$8</c:f>
              <c:strCache>
                <c:ptCount val="1"/>
                <c:pt idx="0">
                  <c:v>Centre de loisirs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Feuille2_2_2!$A$9:$A$35</c:f>
              <c:numCache/>
            </c:numRef>
          </c:cat>
          <c:val>
            <c:numRef>
              <c:f>Feuille2_2_2!$B$9:$B$35</c:f>
              <c:numCache/>
            </c:numRef>
          </c:val>
          <c:smooth val="0"/>
        </c:ser>
        <c:ser>
          <c:idx val="1"/>
          <c:order val="1"/>
          <c:tx>
            <c:strRef>
              <c:f>Feuille2_2_2!$C$8</c:f>
              <c:strCache>
                <c:ptCount val="1"/>
                <c:pt idx="0">
                  <c:v>Lotissement les vergers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Feuille2_2_2!$A$9:$A$35</c:f>
              <c:numCache/>
            </c:numRef>
          </c:cat>
          <c:val>
            <c:numRef>
              <c:f>Feuille2_2_2!$C$9:$C$35</c:f>
              <c:numCache/>
            </c:numRef>
          </c:val>
          <c:smooth val="0"/>
        </c:ser>
        <c:ser>
          <c:idx val="2"/>
          <c:order val="2"/>
          <c:tx>
            <c:strRef>
              <c:f>Feuille2_2_2!$D$8</c:f>
              <c:strCache>
                <c:ptCount val="1"/>
                <c:pt idx="0">
                  <c:v>Keskastel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Feuille2_2_2!$A$9:$A$35</c:f>
              <c:numCache/>
            </c:numRef>
          </c:cat>
          <c:val>
            <c:numRef>
              <c:f>Feuille2_2_2!$D$9:$D$35</c:f>
              <c:numCache/>
            </c:numRef>
          </c:val>
          <c:smooth val="0"/>
        </c:ser>
        <c:marker val="1"/>
        <c:axId val="59871038"/>
        <c:axId val="1968431"/>
      </c:lineChart>
      <c:catAx>
        <c:axId val="5987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968431"/>
        <c:crossesAt val="0"/>
        <c:auto val="1"/>
        <c:lblOffset val="100"/>
        <c:tickLblSkip val="1"/>
        <c:noMultiLvlLbl val="0"/>
      </c:catAx>
      <c:valAx>
        <c:axId val="1968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de remboursement (Euro)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987103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43825"/>
          <c:w val="0.156"/>
          <c:h val="0.1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161925</xdr:rowOff>
    </xdr:from>
    <xdr:to>
      <xdr:col>8</xdr:col>
      <xdr:colOff>933450</xdr:colOff>
      <xdr:row>89</xdr:row>
      <xdr:rowOff>57150</xdr:rowOff>
    </xdr:to>
    <xdr:graphicFrame>
      <xdr:nvGraphicFramePr>
        <xdr:cNvPr id="1" name="Graphique 1"/>
        <xdr:cNvGraphicFramePr/>
      </xdr:nvGraphicFramePr>
      <xdr:xfrm>
        <a:off x="0" y="13916025"/>
        <a:ext cx="87630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90</xdr:row>
      <xdr:rowOff>104775</xdr:rowOff>
    </xdr:from>
    <xdr:to>
      <xdr:col>8</xdr:col>
      <xdr:colOff>1019175</xdr:colOff>
      <xdr:row>107</xdr:row>
      <xdr:rowOff>9525</xdr:rowOff>
    </xdr:to>
    <xdr:graphicFrame>
      <xdr:nvGraphicFramePr>
        <xdr:cNvPr id="2" name="Graphique 2"/>
        <xdr:cNvGraphicFramePr/>
      </xdr:nvGraphicFramePr>
      <xdr:xfrm>
        <a:off x="0" y="17087850"/>
        <a:ext cx="88487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771525</xdr:colOff>
      <xdr:row>37</xdr:row>
      <xdr:rowOff>0</xdr:rowOff>
    </xdr:to>
    <xdr:graphicFrame>
      <xdr:nvGraphicFramePr>
        <xdr:cNvPr id="1" name="Graphique 1"/>
        <xdr:cNvGraphicFramePr/>
      </xdr:nvGraphicFramePr>
      <xdr:xfrm>
        <a:off x="0" y="0"/>
        <a:ext cx="94773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41</xdr:row>
      <xdr:rowOff>85725</xdr:rowOff>
    </xdr:from>
    <xdr:to>
      <xdr:col>9</xdr:col>
      <xdr:colOff>19050</xdr:colOff>
      <xdr:row>72</xdr:row>
      <xdr:rowOff>19050</xdr:rowOff>
    </xdr:to>
    <xdr:graphicFrame>
      <xdr:nvGraphicFramePr>
        <xdr:cNvPr id="2" name="Graphique 2"/>
        <xdr:cNvGraphicFramePr/>
      </xdr:nvGraphicFramePr>
      <xdr:xfrm>
        <a:off x="9525" y="6724650"/>
        <a:ext cx="954405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zoomScale="122" zoomScaleNormal="122" zoomScalePageLayoutView="0" workbookViewId="0" topLeftCell="A10">
      <selection activeCell="I62" sqref="I62"/>
    </sheetView>
  </sheetViews>
  <sheetFormatPr defaultColWidth="12.421875" defaultRowHeight="12.75"/>
  <cols>
    <col min="1" max="1" width="26.421875" style="0" customWidth="1"/>
    <col min="2" max="2" width="12.421875" style="0" customWidth="1"/>
    <col min="3" max="5" width="15.28125" style="1" customWidth="1"/>
    <col min="6" max="6" width="2.140625" style="2" customWidth="1"/>
    <col min="7" max="7" width="15.28125" style="2" customWidth="1"/>
    <col min="8" max="9" width="15.28125" style="1" customWidth="1"/>
    <col min="10" max="10" width="1.421875" style="2" customWidth="1"/>
    <col min="11" max="11" width="0" style="3" hidden="1" customWidth="1"/>
    <col min="12" max="14" width="0" style="1" hidden="1" customWidth="1"/>
  </cols>
  <sheetData>
    <row r="1" spans="3:16" ht="18">
      <c r="C1" s="63" t="s">
        <v>0</v>
      </c>
      <c r="D1" s="63"/>
      <c r="E1" s="63"/>
      <c r="G1" s="64" t="s">
        <v>1</v>
      </c>
      <c r="H1" s="64" t="s">
        <v>1</v>
      </c>
      <c r="I1" s="64"/>
      <c r="K1" s="65"/>
      <c r="L1" s="65"/>
      <c r="M1" s="65"/>
      <c r="N1" s="65"/>
      <c r="P1" t="s">
        <v>2</v>
      </c>
    </row>
    <row r="2" spans="4:14" ht="15.75">
      <c r="D2" s="4"/>
      <c r="E2" s="4"/>
      <c r="H2" s="4"/>
      <c r="I2" s="4"/>
      <c r="L2" s="4"/>
      <c r="M2" s="4"/>
      <c r="N2" s="4"/>
    </row>
    <row r="3" spans="3:14" ht="12.75">
      <c r="C3" s="5" t="s">
        <v>3</v>
      </c>
      <c r="D3" s="6" t="s">
        <v>4</v>
      </c>
      <c r="E3" s="7" t="s">
        <v>5</v>
      </c>
      <c r="F3" s="8"/>
      <c r="G3" s="5" t="s">
        <v>3</v>
      </c>
      <c r="H3" s="6" t="s">
        <v>4</v>
      </c>
      <c r="I3" s="7" t="s">
        <v>5</v>
      </c>
      <c r="J3" s="8"/>
      <c r="K3" s="9"/>
      <c r="L3" s="10"/>
      <c r="M3" s="11"/>
      <c r="N3" s="12"/>
    </row>
    <row r="4" spans="1:14" s="13" customFormat="1" ht="12.75">
      <c r="A4" s="13" t="s">
        <v>6</v>
      </c>
      <c r="C4" s="14"/>
      <c r="D4" s="15"/>
      <c r="E4" s="16"/>
      <c r="F4" s="17"/>
      <c r="G4" s="14"/>
      <c r="H4" s="15"/>
      <c r="I4" s="16"/>
      <c r="J4" s="17"/>
      <c r="K4" s="18"/>
      <c r="L4" s="15"/>
      <c r="M4" s="19"/>
      <c r="N4" s="20"/>
    </row>
    <row r="5" spans="1:16" ht="15">
      <c r="A5" t="s">
        <v>7</v>
      </c>
      <c r="C5" s="21">
        <f>1064991.73-343820.56</f>
        <v>721171.1699999999</v>
      </c>
      <c r="D5" s="22">
        <f>D7-D6</f>
        <v>853978.45</v>
      </c>
      <c r="E5" s="23">
        <f>E7-E6</f>
        <v>770465.54</v>
      </c>
      <c r="F5" s="24"/>
      <c r="G5" s="25">
        <f>+86060.48-55679.27</f>
        <v>30381.21</v>
      </c>
      <c r="H5" s="22">
        <f>H7-H6</f>
        <v>26927.090000000004</v>
      </c>
      <c r="I5" s="23">
        <f>I7-I6</f>
        <v>30399.68</v>
      </c>
      <c r="K5" s="26"/>
      <c r="L5" s="22"/>
      <c r="M5" s="27"/>
      <c r="N5" s="28"/>
      <c r="P5" s="29">
        <f>SUM(E5,I5,E37)</f>
        <v>923209.92</v>
      </c>
    </row>
    <row r="6" spans="1:16" ht="15">
      <c r="A6" t="s">
        <v>8</v>
      </c>
      <c r="C6" s="21">
        <v>343820.56</v>
      </c>
      <c r="D6" s="22">
        <v>360131.52</v>
      </c>
      <c r="E6" s="23">
        <v>342334.05</v>
      </c>
      <c r="F6" s="24"/>
      <c r="G6" s="25">
        <v>55679.27</v>
      </c>
      <c r="H6" s="22">
        <v>62206.38</v>
      </c>
      <c r="I6" s="23">
        <v>64950.26</v>
      </c>
      <c r="K6" s="26"/>
      <c r="L6" s="22"/>
      <c r="M6" s="27"/>
      <c r="N6" s="28"/>
      <c r="P6" s="29">
        <f>SUM(E6,I6,E38)</f>
        <v>511235.36</v>
      </c>
    </row>
    <row r="7" spans="1:16" s="13" customFormat="1" ht="15">
      <c r="A7" s="13" t="s">
        <v>9</v>
      </c>
      <c r="C7" s="30">
        <f>+C5+C6</f>
        <v>1064991.73</v>
      </c>
      <c r="D7" s="31">
        <v>1214109.97</v>
      </c>
      <c r="E7" s="32">
        <v>1112799.59</v>
      </c>
      <c r="F7" s="33"/>
      <c r="G7" s="34">
        <f>G5+G6</f>
        <v>86060.48</v>
      </c>
      <c r="H7" s="31">
        <v>89133.47</v>
      </c>
      <c r="I7" s="32">
        <v>95349.94</v>
      </c>
      <c r="J7" s="35"/>
      <c r="K7" s="36"/>
      <c r="L7" s="31"/>
      <c r="M7" s="37"/>
      <c r="N7" s="38"/>
      <c r="P7" s="29">
        <f>SUM(E7,I7,E39)</f>
        <v>1434445.28</v>
      </c>
    </row>
    <row r="8" spans="3:14" s="29" customFormat="1" ht="15">
      <c r="C8" s="39"/>
      <c r="D8" s="40"/>
      <c r="E8" s="41"/>
      <c r="F8" s="42"/>
      <c r="G8" s="43"/>
      <c r="H8" s="44"/>
      <c r="I8" s="45"/>
      <c r="J8" s="46"/>
      <c r="K8" s="26"/>
      <c r="L8" s="40"/>
      <c r="M8" s="47"/>
      <c r="N8" s="48"/>
    </row>
    <row r="9" spans="3:16" ht="15">
      <c r="C9" s="21"/>
      <c r="D9" s="22"/>
      <c r="E9" s="23"/>
      <c r="F9" s="24"/>
      <c r="G9" s="25"/>
      <c r="H9" s="49"/>
      <c r="I9" s="50"/>
      <c r="K9" s="51"/>
      <c r="L9" s="22"/>
      <c r="M9" s="27"/>
      <c r="N9" s="28"/>
      <c r="P9" s="29"/>
    </row>
    <row r="10" spans="1:16" s="13" customFormat="1" ht="15">
      <c r="A10" s="13" t="s">
        <v>10</v>
      </c>
      <c r="C10" s="30"/>
      <c r="D10" s="31"/>
      <c r="E10" s="32"/>
      <c r="F10" s="33"/>
      <c r="G10" s="34"/>
      <c r="H10" s="52"/>
      <c r="I10" s="53"/>
      <c r="J10" s="35"/>
      <c r="K10" s="26"/>
      <c r="L10" s="31"/>
      <c r="M10" s="37"/>
      <c r="N10" s="38"/>
      <c r="P10" s="29"/>
    </row>
    <row r="11" spans="1:16" ht="15">
      <c r="A11" t="s">
        <v>11</v>
      </c>
      <c r="C11" s="21">
        <f>682768.9+189759.56</f>
        <v>872528.46</v>
      </c>
      <c r="D11" s="22">
        <f>+716870.19+203659.82</f>
        <v>920530.01</v>
      </c>
      <c r="E11" s="23">
        <f>+739576.82+193133</f>
        <v>932709.82</v>
      </c>
      <c r="F11" s="24"/>
      <c r="G11" s="25">
        <f>+28283.38+2.66</f>
        <v>28286.04</v>
      </c>
      <c r="H11" s="22">
        <v>49531.57</v>
      </c>
      <c r="I11" s="23">
        <v>51822.86</v>
      </c>
      <c r="K11" s="26"/>
      <c r="L11" s="22"/>
      <c r="M11" s="27"/>
      <c r="N11" s="28"/>
      <c r="P11" s="29">
        <f>SUM(E11,I11,E43)</f>
        <v>996479.6799999999</v>
      </c>
    </row>
    <row r="12" spans="1:16" ht="15">
      <c r="A12" t="s">
        <v>12</v>
      </c>
      <c r="C12" s="21">
        <f>C13-C11</f>
        <v>412940.54000000004</v>
      </c>
      <c r="D12" s="22">
        <f>+D13-D11</f>
        <v>283521.8500000001</v>
      </c>
      <c r="E12" s="23">
        <f>E13-E11</f>
        <v>315718.45000000007</v>
      </c>
      <c r="F12" s="24"/>
      <c r="G12" s="25">
        <v>39461.85</v>
      </c>
      <c r="H12" s="22">
        <f>+H13-H11</f>
        <v>39648.32</v>
      </c>
      <c r="I12" s="23">
        <v>43948.36</v>
      </c>
      <c r="K12" s="26"/>
      <c r="L12" s="22"/>
      <c r="M12" s="27"/>
      <c r="N12" s="28"/>
      <c r="P12" s="29">
        <f>SUM(E12,I12,E44)</f>
        <v>738280.16</v>
      </c>
    </row>
    <row r="13" spans="1:16" s="13" customFormat="1" ht="15">
      <c r="A13" s="13" t="s">
        <v>9</v>
      </c>
      <c r="C13" s="30">
        <v>1285469</v>
      </c>
      <c r="D13" s="31">
        <v>1204051.86</v>
      </c>
      <c r="E13" s="32">
        <v>1248428.27</v>
      </c>
      <c r="F13" s="33"/>
      <c r="G13" s="34">
        <f>SUM(G11:G12)</f>
        <v>67747.89</v>
      </c>
      <c r="H13" s="31">
        <v>89179.89</v>
      </c>
      <c r="I13" s="32">
        <f>I11+I12</f>
        <v>95771.22</v>
      </c>
      <c r="J13" s="35"/>
      <c r="K13" s="36"/>
      <c r="L13" s="31"/>
      <c r="M13" s="37"/>
      <c r="N13" s="38"/>
      <c r="P13" s="29">
        <f>SUM(E13,I13,E45)</f>
        <v>1734759.8399999999</v>
      </c>
    </row>
    <row r="14" spans="3:14" s="29" customFormat="1" ht="15">
      <c r="C14" s="39"/>
      <c r="D14" s="40"/>
      <c r="E14" s="41"/>
      <c r="F14" s="42"/>
      <c r="G14" s="43"/>
      <c r="H14" s="44"/>
      <c r="I14" s="45"/>
      <c r="J14" s="46"/>
      <c r="K14" s="26"/>
      <c r="L14" s="40"/>
      <c r="M14" s="47"/>
      <c r="N14" s="48"/>
    </row>
    <row r="15" spans="3:16" ht="15">
      <c r="C15" s="21"/>
      <c r="D15" s="22"/>
      <c r="E15" s="23"/>
      <c r="F15" s="24"/>
      <c r="G15" s="25"/>
      <c r="H15" s="49"/>
      <c r="I15" s="50"/>
      <c r="K15" s="51"/>
      <c r="L15" s="22"/>
      <c r="M15" s="27"/>
      <c r="N15" s="28"/>
      <c r="P15" s="29"/>
    </row>
    <row r="16" spans="1:16" s="13" customFormat="1" ht="15">
      <c r="A16" s="13" t="s">
        <v>13</v>
      </c>
      <c r="C16" s="30"/>
      <c r="D16" s="31"/>
      <c r="E16" s="32"/>
      <c r="F16" s="33"/>
      <c r="G16" s="34"/>
      <c r="H16" s="52"/>
      <c r="I16" s="53"/>
      <c r="J16" s="35"/>
      <c r="K16" s="26"/>
      <c r="L16" s="31"/>
      <c r="M16" s="37"/>
      <c r="N16" s="38"/>
      <c r="P16" s="29"/>
    </row>
    <row r="17" spans="1:16" ht="15">
      <c r="A17" t="s">
        <v>14</v>
      </c>
      <c r="C17" s="21">
        <f>C19-C18</f>
        <v>199869.19000000003</v>
      </c>
      <c r="D17" s="22">
        <v>225987.65</v>
      </c>
      <c r="E17" s="23">
        <f>E19-E18</f>
        <v>237175.65</v>
      </c>
      <c r="F17" s="24"/>
      <c r="G17" s="25"/>
      <c r="H17" s="49"/>
      <c r="I17" s="50"/>
      <c r="K17" s="26"/>
      <c r="L17" s="22"/>
      <c r="M17" s="27"/>
      <c r="N17" s="28"/>
      <c r="P17" s="29">
        <f>SUM(E17,I17,E49)</f>
        <v>237175.65</v>
      </c>
    </row>
    <row r="18" spans="1:16" ht="15">
      <c r="A18" t="s">
        <v>15</v>
      </c>
      <c r="C18" s="21">
        <v>170139.83</v>
      </c>
      <c r="D18" s="22">
        <f>+D19-D17</f>
        <v>172447.00999999998</v>
      </c>
      <c r="E18" s="23">
        <v>174964.78</v>
      </c>
      <c r="F18" s="24"/>
      <c r="G18" s="25"/>
      <c r="H18" s="49"/>
      <c r="I18" s="50"/>
      <c r="K18" s="26"/>
      <c r="L18" s="22"/>
      <c r="M18" s="27"/>
      <c r="N18" s="28"/>
      <c r="P18" s="29">
        <f>SUM(E18,I18,E50)</f>
        <v>210799.86</v>
      </c>
    </row>
    <row r="19" spans="1:16" s="13" customFormat="1" ht="15">
      <c r="A19" s="13" t="s">
        <v>9</v>
      </c>
      <c r="B19"/>
      <c r="C19" s="30">
        <v>370009.02</v>
      </c>
      <c r="D19" s="31">
        <v>398434.66</v>
      </c>
      <c r="E19" s="32">
        <v>412140.43</v>
      </c>
      <c r="F19" s="33"/>
      <c r="G19" s="34"/>
      <c r="H19" s="52"/>
      <c r="I19" s="53"/>
      <c r="J19" s="35"/>
      <c r="K19" s="51"/>
      <c r="L19" s="31"/>
      <c r="M19" s="37"/>
      <c r="N19" s="38"/>
      <c r="P19" s="29">
        <f>SUM(E19,I19,E51)</f>
        <v>447975.51</v>
      </c>
    </row>
    <row r="20" spans="3:14" s="29" customFormat="1" ht="15">
      <c r="C20" s="39"/>
      <c r="D20" s="40"/>
      <c r="E20" s="41"/>
      <c r="F20" s="42"/>
      <c r="G20" s="43"/>
      <c r="H20" s="44"/>
      <c r="I20" s="45"/>
      <c r="J20" s="46"/>
      <c r="K20" s="51"/>
      <c r="L20" s="40"/>
      <c r="M20" s="47"/>
      <c r="N20" s="48"/>
    </row>
    <row r="21" spans="3:16" ht="15">
      <c r="C21" s="21"/>
      <c r="D21" s="22"/>
      <c r="E21" s="23"/>
      <c r="F21" s="24"/>
      <c r="G21" s="25"/>
      <c r="H21" s="49"/>
      <c r="I21" s="50"/>
      <c r="K21" s="26"/>
      <c r="L21" s="22"/>
      <c r="M21" s="27"/>
      <c r="N21" s="28"/>
      <c r="P21" s="29"/>
    </row>
    <row r="22" spans="1:16" s="13" customFormat="1" ht="15">
      <c r="A22" s="54" t="s">
        <v>16</v>
      </c>
      <c r="B22" s="54"/>
      <c r="C22" s="30"/>
      <c r="D22" s="31"/>
      <c r="E22" s="32"/>
      <c r="F22" s="33"/>
      <c r="G22" s="34"/>
      <c r="H22" s="52"/>
      <c r="I22" s="53"/>
      <c r="J22" s="35"/>
      <c r="K22" s="26"/>
      <c r="L22" s="31"/>
      <c r="M22" s="37"/>
      <c r="N22" s="38"/>
      <c r="P22" s="29"/>
    </row>
    <row r="23" spans="1:16" ht="15">
      <c r="A23" t="s">
        <v>17</v>
      </c>
      <c r="C23" s="21">
        <v>401260</v>
      </c>
      <c r="D23" s="22">
        <v>0</v>
      </c>
      <c r="E23" s="23">
        <v>0</v>
      </c>
      <c r="F23" s="24"/>
      <c r="G23" s="25"/>
      <c r="H23" s="49"/>
      <c r="I23" s="50"/>
      <c r="K23" s="26"/>
      <c r="L23" s="22"/>
      <c r="M23" s="27"/>
      <c r="N23" s="28"/>
      <c r="P23" s="29">
        <f>SUM(E23,I23,E55)</f>
        <v>6200</v>
      </c>
    </row>
    <row r="24" spans="1:16" ht="15">
      <c r="A24" t="s">
        <v>18</v>
      </c>
      <c r="C24" s="21">
        <v>52010.73</v>
      </c>
      <c r="D24" s="22">
        <f>+55915.89+34398.7</f>
        <v>90314.59</v>
      </c>
      <c r="E24" s="23">
        <v>55722.48</v>
      </c>
      <c r="F24" s="24"/>
      <c r="G24" s="25"/>
      <c r="H24" s="49"/>
      <c r="I24" s="50"/>
      <c r="K24" s="36"/>
      <c r="L24" s="22"/>
      <c r="M24" s="27"/>
      <c r="N24" s="28"/>
      <c r="P24" s="29">
        <f>SUM(E24,I24,E56)</f>
        <v>141722.48</v>
      </c>
    </row>
    <row r="25" spans="1:16" ht="15">
      <c r="A25" t="s">
        <v>19</v>
      </c>
      <c r="C25" s="21">
        <f>C26-C23-C24</f>
        <v>110272.68000000002</v>
      </c>
      <c r="D25" s="22">
        <f>+D26-D23-D24</f>
        <v>153624.37</v>
      </c>
      <c r="E25" s="23">
        <f>E26-E23-E24</f>
        <v>349811.80000000005</v>
      </c>
      <c r="F25" s="24"/>
      <c r="G25" s="25"/>
      <c r="H25" s="49"/>
      <c r="I25" s="50"/>
      <c r="K25" s="36"/>
      <c r="L25" s="22"/>
      <c r="M25" s="27"/>
      <c r="N25" s="28"/>
      <c r="P25" s="29">
        <f>SUM(E25,I25,E57)</f>
        <v>349811.80000000005</v>
      </c>
    </row>
    <row r="26" spans="1:16" s="13" customFormat="1" ht="15">
      <c r="A26" s="13" t="s">
        <v>9</v>
      </c>
      <c r="C26" s="30">
        <v>563543.41</v>
      </c>
      <c r="D26" s="31">
        <v>243938.96</v>
      </c>
      <c r="E26" s="32">
        <v>405534.28</v>
      </c>
      <c r="F26" s="33"/>
      <c r="G26" s="34"/>
      <c r="H26" s="52"/>
      <c r="I26" s="53"/>
      <c r="J26" s="35"/>
      <c r="K26" s="36"/>
      <c r="L26" s="31"/>
      <c r="M26" s="37"/>
      <c r="N26" s="38"/>
      <c r="P26" s="29">
        <f>SUM(E26,I26,E58)</f>
        <v>497734.28</v>
      </c>
    </row>
    <row r="27" spans="3:14" s="55" customFormat="1" ht="15">
      <c r="C27" s="35"/>
      <c r="D27" s="33"/>
      <c r="E27" s="33"/>
      <c r="F27" s="33"/>
      <c r="G27" s="42"/>
      <c r="H27" s="35"/>
      <c r="I27" s="35"/>
      <c r="J27" s="35"/>
      <c r="K27" s="56"/>
      <c r="L27" s="35"/>
      <c r="M27" s="35"/>
      <c r="N27" s="35"/>
    </row>
    <row r="28" spans="3:14" s="55" customFormat="1" ht="15">
      <c r="C28" s="35"/>
      <c r="D28" s="33"/>
      <c r="E28" s="33"/>
      <c r="F28" s="33"/>
      <c r="G28" s="42"/>
      <c r="H28" s="35"/>
      <c r="I28" s="35"/>
      <c r="J28" s="35"/>
      <c r="K28" s="56"/>
      <c r="L28" s="35"/>
      <c r="M28" s="35"/>
      <c r="N28" s="35"/>
    </row>
    <row r="29" spans="3:14" s="55" customFormat="1" ht="15">
      <c r="C29" s="35"/>
      <c r="D29" s="33"/>
      <c r="E29" s="33"/>
      <c r="F29" s="33"/>
      <c r="G29" s="42"/>
      <c r="H29" s="35"/>
      <c r="I29" s="35"/>
      <c r="J29" s="35"/>
      <c r="K29" s="56"/>
      <c r="L29" s="35"/>
      <c r="M29" s="35"/>
      <c r="N29" s="35"/>
    </row>
    <row r="30" spans="3:14" s="55" customFormat="1" ht="15">
      <c r="C30" s="35"/>
      <c r="D30" s="33"/>
      <c r="E30" s="33"/>
      <c r="F30" s="33"/>
      <c r="G30" s="42"/>
      <c r="H30" s="35"/>
      <c r="I30" s="35"/>
      <c r="J30" s="35"/>
      <c r="K30" s="56"/>
      <c r="L30" s="35"/>
      <c r="M30" s="35"/>
      <c r="N30" s="35"/>
    </row>
    <row r="31" spans="3:14" s="55" customFormat="1" ht="15">
      <c r="C31" s="35"/>
      <c r="D31" s="33"/>
      <c r="E31" s="33"/>
      <c r="F31" s="33"/>
      <c r="G31" s="42"/>
      <c r="H31" s="35"/>
      <c r="I31" s="35"/>
      <c r="J31" s="35"/>
      <c r="K31" s="56"/>
      <c r="L31" s="35"/>
      <c r="M31" s="35"/>
      <c r="N31" s="35"/>
    </row>
    <row r="32" spans="3:14" s="55" customFormat="1" ht="15">
      <c r="C32" s="35"/>
      <c r="D32" s="33"/>
      <c r="E32" s="33"/>
      <c r="F32" s="33"/>
      <c r="G32" s="42"/>
      <c r="H32" s="35"/>
      <c r="I32" s="35"/>
      <c r="J32" s="35"/>
      <c r="K32" s="56"/>
      <c r="L32" s="35"/>
      <c r="M32" s="35"/>
      <c r="N32" s="35"/>
    </row>
    <row r="33" spans="3:14" s="55" customFormat="1" ht="18">
      <c r="C33" s="64" t="s">
        <v>20</v>
      </c>
      <c r="D33" s="64" t="s">
        <v>21</v>
      </c>
      <c r="E33" s="64"/>
      <c r="F33" s="33"/>
      <c r="G33" s="42"/>
      <c r="H33" s="35"/>
      <c r="I33" s="35"/>
      <c r="J33" s="35"/>
      <c r="K33" s="56"/>
      <c r="L33" s="35"/>
      <c r="M33" s="35"/>
      <c r="N33" s="35"/>
    </row>
    <row r="34" spans="3:14" s="55" customFormat="1" ht="15.75">
      <c r="C34" s="2"/>
      <c r="D34" s="4"/>
      <c r="E34" s="4"/>
      <c r="F34" s="33"/>
      <c r="G34" s="42"/>
      <c r="H34" s="35"/>
      <c r="I34" s="35"/>
      <c r="J34" s="35"/>
      <c r="K34" s="56"/>
      <c r="L34" s="35"/>
      <c r="M34" s="35"/>
      <c r="N34" s="35"/>
    </row>
    <row r="35" spans="3:14" s="55" customFormat="1" ht="15">
      <c r="C35" s="5" t="s">
        <v>3</v>
      </c>
      <c r="D35" s="6" t="s">
        <v>4</v>
      </c>
      <c r="E35" s="7" t="s">
        <v>5</v>
      </c>
      <c r="F35" s="33"/>
      <c r="G35" s="42"/>
      <c r="H35" s="35"/>
      <c r="I35" s="35"/>
      <c r="J35" s="35"/>
      <c r="K35" s="56"/>
      <c r="L35" s="35"/>
      <c r="M35" s="35"/>
      <c r="N35" s="35"/>
    </row>
    <row r="36" spans="1:14" s="55" customFormat="1" ht="15">
      <c r="A36" s="13" t="s">
        <v>6</v>
      </c>
      <c r="C36" s="14"/>
      <c r="D36" s="15"/>
      <c r="E36" s="16"/>
      <c r="F36" s="33"/>
      <c r="G36" s="42"/>
      <c r="H36" s="35"/>
      <c r="I36" s="35"/>
      <c r="J36" s="35"/>
      <c r="K36" s="56"/>
      <c r="L36" s="35"/>
      <c r="M36" s="35"/>
      <c r="N36" s="35"/>
    </row>
    <row r="37" spans="1:14" s="55" customFormat="1" ht="15">
      <c r="A37" t="s">
        <v>7</v>
      </c>
      <c r="C37" s="21">
        <f>219902.06-102700.71</f>
        <v>117201.34999999999</v>
      </c>
      <c r="D37" s="22">
        <f>D39-D38</f>
        <v>114776.26</v>
      </c>
      <c r="E37" s="23">
        <f>E39-E38</f>
        <v>122344.7</v>
      </c>
      <c r="F37" s="33"/>
      <c r="G37" s="42"/>
      <c r="H37" s="35"/>
      <c r="I37" s="35"/>
      <c r="J37" s="35"/>
      <c r="K37" s="56"/>
      <c r="L37" s="35"/>
      <c r="M37" s="35"/>
      <c r="N37" s="35"/>
    </row>
    <row r="38" spans="1:14" s="55" customFormat="1" ht="15">
      <c r="A38" t="s">
        <v>8</v>
      </c>
      <c r="C38" s="21">
        <v>102700.71</v>
      </c>
      <c r="D38" s="22">
        <v>108928.64</v>
      </c>
      <c r="E38" s="23">
        <v>103951.05</v>
      </c>
      <c r="F38" s="33"/>
      <c r="G38" s="42"/>
      <c r="H38" s="35"/>
      <c r="I38" s="35"/>
      <c r="J38" s="35"/>
      <c r="K38" s="56"/>
      <c r="L38" s="35"/>
      <c r="M38" s="35"/>
      <c r="N38" s="35"/>
    </row>
    <row r="39" spans="1:14" s="55" customFormat="1" ht="15">
      <c r="A39" s="13" t="s">
        <v>9</v>
      </c>
      <c r="C39" s="30">
        <v>219902.06</v>
      </c>
      <c r="D39" s="31">
        <v>223704.9</v>
      </c>
      <c r="E39" s="32">
        <v>226295.75</v>
      </c>
      <c r="F39" s="33"/>
      <c r="G39" s="42"/>
      <c r="H39" s="35"/>
      <c r="I39" s="35"/>
      <c r="J39" s="35"/>
      <c r="K39" s="56"/>
      <c r="L39" s="35"/>
      <c r="M39" s="35"/>
      <c r="N39" s="35"/>
    </row>
    <row r="40" spans="1:14" s="55" customFormat="1" ht="15">
      <c r="A40" s="29"/>
      <c r="C40" s="39"/>
      <c r="D40" s="40"/>
      <c r="E40" s="41"/>
      <c r="F40" s="33"/>
      <c r="G40" s="42"/>
      <c r="H40" s="35"/>
      <c r="I40" s="35"/>
      <c r="J40" s="35"/>
      <c r="K40" s="56"/>
      <c r="L40" s="35"/>
      <c r="M40" s="35"/>
      <c r="N40" s="35"/>
    </row>
    <row r="41" spans="1:14" s="55" customFormat="1" ht="15">
      <c r="A41"/>
      <c r="C41" s="21"/>
      <c r="D41" s="22"/>
      <c r="E41" s="23"/>
      <c r="F41" s="33"/>
      <c r="G41" s="42"/>
      <c r="H41" s="35"/>
      <c r="I41" s="35"/>
      <c r="J41" s="35"/>
      <c r="K41" s="56"/>
      <c r="L41" s="35"/>
      <c r="M41" s="35"/>
      <c r="N41" s="35"/>
    </row>
    <row r="42" spans="1:14" s="55" customFormat="1" ht="15">
      <c r="A42" s="13" t="s">
        <v>10</v>
      </c>
      <c r="C42" s="30"/>
      <c r="D42" s="31"/>
      <c r="E42" s="32"/>
      <c r="F42" s="33"/>
      <c r="G42" s="42"/>
      <c r="H42" s="35"/>
      <c r="I42" s="35"/>
      <c r="J42" s="35"/>
      <c r="K42" s="56"/>
      <c r="L42" s="35"/>
      <c r="M42" s="35"/>
      <c r="N42" s="35"/>
    </row>
    <row r="43" spans="1:14" s="55" customFormat="1" ht="15">
      <c r="A43" t="s">
        <v>11</v>
      </c>
      <c r="C43" s="21">
        <f>7182.5+5333</f>
        <v>12515.5</v>
      </c>
      <c r="D43" s="22">
        <v>10433.1</v>
      </c>
      <c r="E43" s="23">
        <v>11947</v>
      </c>
      <c r="F43" s="33"/>
      <c r="G43" s="42"/>
      <c r="H43" s="35"/>
      <c r="I43" s="35"/>
      <c r="J43" s="35"/>
      <c r="K43" s="56"/>
      <c r="L43" s="35"/>
      <c r="M43" s="35"/>
      <c r="N43" s="35"/>
    </row>
    <row r="44" spans="1:14" s="55" customFormat="1" ht="15">
      <c r="A44" t="s">
        <v>12</v>
      </c>
      <c r="C44" s="21">
        <f>+138055.82+620+2185.89</f>
        <v>140861.71000000002</v>
      </c>
      <c r="D44" s="22">
        <f>D45-D43</f>
        <v>163642.41999999998</v>
      </c>
      <c r="E44" s="23">
        <f>E45-E43</f>
        <v>378613.35</v>
      </c>
      <c r="F44" s="33"/>
      <c r="G44" s="42"/>
      <c r="H44" s="35"/>
      <c r="I44" s="35"/>
      <c r="J44" s="35"/>
      <c r="K44" s="56"/>
      <c r="L44" s="35"/>
      <c r="M44" s="35"/>
      <c r="N44" s="35"/>
    </row>
    <row r="45" spans="1:14" s="55" customFormat="1" ht="15">
      <c r="A45" s="13" t="s">
        <v>9</v>
      </c>
      <c r="C45" s="30">
        <f>C43+C44</f>
        <v>153377.21000000002</v>
      </c>
      <c r="D45" s="31">
        <v>174075.52</v>
      </c>
      <c r="E45" s="32">
        <v>390560.35</v>
      </c>
      <c r="F45" s="33"/>
      <c r="G45" s="42"/>
      <c r="H45" s="35"/>
      <c r="I45" s="35"/>
      <c r="J45" s="35"/>
      <c r="K45" s="56"/>
      <c r="L45" s="35"/>
      <c r="M45" s="35"/>
      <c r="N45" s="35"/>
    </row>
    <row r="46" spans="1:14" s="55" customFormat="1" ht="15">
      <c r="A46" s="29"/>
      <c r="C46" s="39"/>
      <c r="D46" s="40"/>
      <c r="E46" s="41"/>
      <c r="F46" s="33"/>
      <c r="G46" s="42"/>
      <c r="H46" s="35"/>
      <c r="I46" s="35"/>
      <c r="J46" s="35"/>
      <c r="K46" s="56"/>
      <c r="L46" s="35"/>
      <c r="M46" s="35"/>
      <c r="N46" s="35"/>
    </row>
    <row r="47" spans="1:14" s="55" customFormat="1" ht="15">
      <c r="A47"/>
      <c r="C47" s="21"/>
      <c r="D47" s="22"/>
      <c r="E47" s="23"/>
      <c r="F47" s="33"/>
      <c r="G47" s="42"/>
      <c r="H47" s="35"/>
      <c r="I47" s="35"/>
      <c r="J47" s="35"/>
      <c r="K47" s="56"/>
      <c r="L47" s="35"/>
      <c r="M47" s="35"/>
      <c r="N47" s="35"/>
    </row>
    <row r="48" spans="1:14" s="55" customFormat="1" ht="15">
      <c r="A48" s="13" t="s">
        <v>13</v>
      </c>
      <c r="C48" s="30"/>
      <c r="D48" s="31"/>
      <c r="E48" s="32"/>
      <c r="F48" s="33"/>
      <c r="G48" s="42"/>
      <c r="H48" s="35"/>
      <c r="I48" s="35"/>
      <c r="J48" s="35"/>
      <c r="K48" s="56"/>
      <c r="L48" s="35"/>
      <c r="M48" s="35"/>
      <c r="N48" s="35"/>
    </row>
    <row r="49" spans="1:14" s="55" customFormat="1" ht="15">
      <c r="A49" t="s">
        <v>14</v>
      </c>
      <c r="C49" s="21">
        <v>42139.6</v>
      </c>
      <c r="D49" s="22">
        <f>D51-D50</f>
        <v>0</v>
      </c>
      <c r="E49" s="23">
        <f>E51-E50</f>
        <v>0</v>
      </c>
      <c r="F49" s="33"/>
      <c r="G49" s="42"/>
      <c r="H49" s="35"/>
      <c r="I49" s="35"/>
      <c r="J49" s="35"/>
      <c r="K49" s="56"/>
      <c r="L49" s="35"/>
      <c r="M49" s="35"/>
      <c r="N49" s="35"/>
    </row>
    <row r="50" spans="1:14" s="55" customFormat="1" ht="15">
      <c r="A50" t="s">
        <v>15</v>
      </c>
      <c r="C50" s="21">
        <f>+32555.83+500</f>
        <v>33055.83</v>
      </c>
      <c r="D50" s="22">
        <v>34153.6</v>
      </c>
      <c r="E50" s="23">
        <v>35835.08</v>
      </c>
      <c r="F50" s="33"/>
      <c r="G50" s="42"/>
      <c r="H50" s="35"/>
      <c r="I50" s="35"/>
      <c r="J50" s="35"/>
      <c r="K50" s="56"/>
      <c r="L50" s="35"/>
      <c r="M50" s="35"/>
      <c r="N50" s="35"/>
    </row>
    <row r="51" spans="1:14" s="55" customFormat="1" ht="15">
      <c r="A51" s="13" t="s">
        <v>9</v>
      </c>
      <c r="C51" s="30">
        <f>C49+C50</f>
        <v>75195.43</v>
      </c>
      <c r="D51" s="31">
        <v>34153.6</v>
      </c>
      <c r="E51" s="32">
        <v>35835.08</v>
      </c>
      <c r="F51" s="33"/>
      <c r="G51" s="42"/>
      <c r="H51" s="35"/>
      <c r="I51" s="35"/>
      <c r="J51" s="35"/>
      <c r="K51" s="56"/>
      <c r="L51" s="35"/>
      <c r="M51" s="35"/>
      <c r="N51" s="35"/>
    </row>
    <row r="52" spans="1:14" s="55" customFormat="1" ht="15">
      <c r="A52" s="29"/>
      <c r="C52" s="39"/>
      <c r="D52" s="40"/>
      <c r="E52" s="41"/>
      <c r="F52" s="33"/>
      <c r="G52" s="42"/>
      <c r="H52" s="35"/>
      <c r="I52" s="35"/>
      <c r="J52" s="35"/>
      <c r="K52" s="56"/>
      <c r="L52" s="35"/>
      <c r="M52" s="35"/>
      <c r="N52" s="35"/>
    </row>
    <row r="53" spans="1:14" s="55" customFormat="1" ht="15">
      <c r="A53"/>
      <c r="C53" s="21"/>
      <c r="D53" s="22"/>
      <c r="E53" s="23"/>
      <c r="F53" s="33"/>
      <c r="G53" s="42"/>
      <c r="H53" s="35"/>
      <c r="I53" s="35"/>
      <c r="J53" s="35"/>
      <c r="K53" s="56"/>
      <c r="L53" s="35"/>
      <c r="M53" s="35"/>
      <c r="N53" s="35"/>
    </row>
    <row r="54" spans="1:14" s="55" customFormat="1" ht="15">
      <c r="A54" s="54" t="s">
        <v>16</v>
      </c>
      <c r="C54" s="30"/>
      <c r="D54" s="31"/>
      <c r="E54" s="32"/>
      <c r="F54" s="33"/>
      <c r="G54" s="42"/>
      <c r="H54" s="35"/>
      <c r="I54" s="35"/>
      <c r="J54" s="35"/>
      <c r="K54" s="56"/>
      <c r="L54" s="35"/>
      <c r="M54" s="35"/>
      <c r="N54" s="35"/>
    </row>
    <row r="55" spans="1:14" s="55" customFormat="1" ht="15">
      <c r="A55" t="s">
        <v>22</v>
      </c>
      <c r="C55" s="21">
        <v>2500</v>
      </c>
      <c r="D55" s="22">
        <v>2020</v>
      </c>
      <c r="E55" s="23">
        <v>6200</v>
      </c>
      <c r="F55" s="33"/>
      <c r="G55" s="42"/>
      <c r="H55" s="35"/>
      <c r="I55" s="35"/>
      <c r="J55" s="35"/>
      <c r="K55" s="56"/>
      <c r="L55" s="35"/>
      <c r="M55" s="35"/>
      <c r="N55" s="35"/>
    </row>
    <row r="56" spans="1:14" s="55" customFormat="1" ht="15">
      <c r="A56" t="s">
        <v>23</v>
      </c>
      <c r="C56" s="21">
        <v>0</v>
      </c>
      <c r="D56" s="22">
        <v>0</v>
      </c>
      <c r="E56" s="23">
        <v>86000</v>
      </c>
      <c r="F56" s="33"/>
      <c r="G56" s="42"/>
      <c r="H56" s="35"/>
      <c r="I56" s="35"/>
      <c r="J56" s="35"/>
      <c r="K56" s="56"/>
      <c r="L56" s="35"/>
      <c r="M56" s="35"/>
      <c r="N56" s="35"/>
    </row>
    <row r="57" spans="1:14" s="55" customFormat="1" ht="15">
      <c r="A57" t="s">
        <v>19</v>
      </c>
      <c r="C57" s="21">
        <v>0</v>
      </c>
      <c r="D57" s="22">
        <v>0</v>
      </c>
      <c r="E57" s="23">
        <v>0</v>
      </c>
      <c r="F57" s="33"/>
      <c r="G57" s="42"/>
      <c r="H57" s="35"/>
      <c r="I57" s="35"/>
      <c r="J57" s="35"/>
      <c r="K57" s="56"/>
      <c r="L57" s="35"/>
      <c r="M57" s="35"/>
      <c r="N57" s="35"/>
    </row>
    <row r="58" spans="1:14" s="55" customFormat="1" ht="15">
      <c r="A58" s="13" t="s">
        <v>9</v>
      </c>
      <c r="C58" s="30">
        <v>2500</v>
      </c>
      <c r="D58" s="31">
        <v>2020</v>
      </c>
      <c r="E58" s="32">
        <f>E55+E56</f>
        <v>92200</v>
      </c>
      <c r="F58" s="33"/>
      <c r="G58" s="42"/>
      <c r="H58" s="35"/>
      <c r="I58" s="35"/>
      <c r="J58" s="35"/>
      <c r="K58" s="56"/>
      <c r="L58" s="35"/>
      <c r="M58" s="35"/>
      <c r="N58" s="35"/>
    </row>
    <row r="59" spans="3:14" s="55" customFormat="1" ht="15">
      <c r="C59" s="35"/>
      <c r="D59" s="33"/>
      <c r="E59" s="33"/>
      <c r="F59" s="33"/>
      <c r="G59" s="42"/>
      <c r="H59" s="35"/>
      <c r="I59" s="35"/>
      <c r="J59" s="35"/>
      <c r="K59" s="56"/>
      <c r="L59" s="35"/>
      <c r="M59" s="35"/>
      <c r="N59" s="35"/>
    </row>
    <row r="60" spans="3:14" s="55" customFormat="1" ht="15">
      <c r="C60" s="35"/>
      <c r="D60" s="33"/>
      <c r="E60" s="33"/>
      <c r="F60" s="33"/>
      <c r="G60" s="42"/>
      <c r="H60" s="35"/>
      <c r="I60" s="35"/>
      <c r="J60" s="35"/>
      <c r="K60" s="56"/>
      <c r="L60" s="35"/>
      <c r="M60" s="35"/>
      <c r="N60" s="35"/>
    </row>
    <row r="61" spans="3:14" s="55" customFormat="1" ht="15">
      <c r="C61" s="35"/>
      <c r="D61" s="33"/>
      <c r="E61" s="33"/>
      <c r="F61" s="33"/>
      <c r="G61" s="42"/>
      <c r="H61" s="35"/>
      <c r="I61" s="35"/>
      <c r="J61" s="35"/>
      <c r="K61" s="56"/>
      <c r="L61" s="35"/>
      <c r="M61" s="35"/>
      <c r="N61" s="35"/>
    </row>
    <row r="62" spans="3:14" s="55" customFormat="1" ht="15">
      <c r="C62" s="35"/>
      <c r="D62" s="33"/>
      <c r="E62" s="33"/>
      <c r="F62" s="33"/>
      <c r="G62" s="42"/>
      <c r="H62" s="35"/>
      <c r="I62" s="35"/>
      <c r="J62" s="35"/>
      <c r="K62" s="56"/>
      <c r="L62" s="35"/>
      <c r="M62" s="35"/>
      <c r="N62" s="35"/>
    </row>
    <row r="63" spans="3:14" s="55" customFormat="1" ht="15">
      <c r="C63" s="35"/>
      <c r="D63" s="33"/>
      <c r="E63" s="33"/>
      <c r="F63" s="33"/>
      <c r="G63" s="42"/>
      <c r="H63" s="35"/>
      <c r="I63" s="35"/>
      <c r="J63" s="35"/>
      <c r="K63" s="56"/>
      <c r="L63" s="35"/>
      <c r="M63" s="35"/>
      <c r="N63" s="35"/>
    </row>
    <row r="64" spans="3:14" s="55" customFormat="1" ht="15">
      <c r="C64" s="35"/>
      <c r="D64" s="33"/>
      <c r="E64" s="33"/>
      <c r="F64" s="33"/>
      <c r="G64" s="42"/>
      <c r="H64" s="35"/>
      <c r="I64" s="35"/>
      <c r="J64" s="35"/>
      <c r="K64" s="56"/>
      <c r="L64" s="35"/>
      <c r="M64" s="35"/>
      <c r="N64" s="35"/>
    </row>
    <row r="65" spans="3:14" s="55" customFormat="1" ht="15">
      <c r="C65" s="35"/>
      <c r="D65" s="33"/>
      <c r="E65" s="33"/>
      <c r="F65" s="33"/>
      <c r="G65" s="42"/>
      <c r="H65" s="35"/>
      <c r="I65" s="35"/>
      <c r="J65" s="35"/>
      <c r="K65" s="56"/>
      <c r="L65" s="35"/>
      <c r="M65" s="35"/>
      <c r="N65" s="35"/>
    </row>
    <row r="66" spans="3:14" s="55" customFormat="1" ht="15">
      <c r="C66" s="35"/>
      <c r="D66" s="33"/>
      <c r="E66" s="33"/>
      <c r="F66" s="33"/>
      <c r="G66" s="42"/>
      <c r="H66" s="35"/>
      <c r="I66" s="35"/>
      <c r="J66" s="35"/>
      <c r="K66" s="56"/>
      <c r="L66" s="35"/>
      <c r="M66" s="35"/>
      <c r="N66" s="35"/>
    </row>
    <row r="67" spans="3:14" s="55" customFormat="1" ht="15">
      <c r="C67" s="35"/>
      <c r="D67" s="33"/>
      <c r="E67" s="33"/>
      <c r="F67" s="33"/>
      <c r="G67" s="42"/>
      <c r="H67" s="35"/>
      <c r="I67" s="35"/>
      <c r="J67" s="35"/>
      <c r="K67" s="56"/>
      <c r="L67" s="35"/>
      <c r="M67" s="35"/>
      <c r="N67" s="35"/>
    </row>
    <row r="68" spans="3:14" s="55" customFormat="1" ht="15">
      <c r="C68" s="35"/>
      <c r="D68" s="33"/>
      <c r="E68" s="33"/>
      <c r="F68" s="33"/>
      <c r="G68" s="42"/>
      <c r="H68" s="35"/>
      <c r="I68" s="35"/>
      <c r="J68" s="35"/>
      <c r="K68" s="56"/>
      <c r="L68" s="35"/>
      <c r="M68" s="35"/>
      <c r="N68" s="35"/>
    </row>
    <row r="69" spans="3:14" s="55" customFormat="1" ht="15">
      <c r="C69" s="35"/>
      <c r="D69" s="33"/>
      <c r="E69" s="33"/>
      <c r="F69" s="33"/>
      <c r="G69" s="42"/>
      <c r="H69" s="35"/>
      <c r="I69" s="35"/>
      <c r="J69" s="35"/>
      <c r="K69" s="56"/>
      <c r="L69" s="35"/>
      <c r="M69" s="35"/>
      <c r="N69" s="35"/>
    </row>
    <row r="70" spans="3:14" s="55" customFormat="1" ht="15">
      <c r="C70" s="35"/>
      <c r="D70" s="33"/>
      <c r="E70" s="33"/>
      <c r="F70" s="33"/>
      <c r="G70" s="42"/>
      <c r="H70" s="35"/>
      <c r="I70" s="35"/>
      <c r="J70" s="35"/>
      <c r="K70" s="56"/>
      <c r="L70" s="35"/>
      <c r="M70" s="35"/>
      <c r="N70" s="35"/>
    </row>
    <row r="71" spans="3:14" s="55" customFormat="1" ht="15">
      <c r="C71" s="35"/>
      <c r="D71" s="33"/>
      <c r="E71" s="33"/>
      <c r="F71" s="33"/>
      <c r="G71" s="42"/>
      <c r="H71" s="35"/>
      <c r="I71" s="35"/>
      <c r="J71" s="35"/>
      <c r="K71" s="56"/>
      <c r="L71" s="35"/>
      <c r="M71" s="35"/>
      <c r="N71" s="35"/>
    </row>
    <row r="72" spans="3:14" s="55" customFormat="1" ht="15">
      <c r="C72" s="35"/>
      <c r="D72" s="33"/>
      <c r="E72" s="33"/>
      <c r="F72" s="33"/>
      <c r="G72" s="42"/>
      <c r="H72" s="35"/>
      <c r="I72" s="35"/>
      <c r="J72" s="35"/>
      <c r="K72" s="56"/>
      <c r="L72" s="35"/>
      <c r="M72" s="35"/>
      <c r="N72" s="35"/>
    </row>
    <row r="73" spans="3:14" s="55" customFormat="1" ht="15">
      <c r="C73" s="35"/>
      <c r="D73" s="33"/>
      <c r="E73" s="33"/>
      <c r="F73" s="33"/>
      <c r="G73" s="42"/>
      <c r="H73" s="35"/>
      <c r="I73" s="35"/>
      <c r="J73" s="35"/>
      <c r="K73" s="56"/>
      <c r="L73" s="35"/>
      <c r="M73" s="35"/>
      <c r="N73" s="35"/>
    </row>
    <row r="74" spans="3:14" s="55" customFormat="1" ht="15">
      <c r="C74" s="35"/>
      <c r="D74" s="33"/>
      <c r="E74" s="33"/>
      <c r="F74" s="33"/>
      <c r="G74" s="42"/>
      <c r="H74" s="35"/>
      <c r="I74" s="35"/>
      <c r="J74" s="35"/>
      <c r="K74" s="56"/>
      <c r="L74" s="35"/>
      <c r="M74" s="35"/>
      <c r="N74" s="35"/>
    </row>
    <row r="75" spans="3:14" s="55" customFormat="1" ht="15">
      <c r="C75" s="35"/>
      <c r="D75" s="33"/>
      <c r="E75" s="33"/>
      <c r="F75" s="33"/>
      <c r="G75" s="42"/>
      <c r="H75" s="35"/>
      <c r="I75" s="35"/>
      <c r="J75" s="35"/>
      <c r="K75" s="56"/>
      <c r="L75" s="35"/>
      <c r="M75" s="35"/>
      <c r="N75" s="35"/>
    </row>
    <row r="76" spans="1:14" s="57" customFormat="1" ht="15">
      <c r="A76" s="55"/>
      <c r="C76" s="46"/>
      <c r="D76" s="42"/>
      <c r="E76" s="42"/>
      <c r="F76" s="42"/>
      <c r="G76" s="2"/>
      <c r="H76" s="46"/>
      <c r="I76" s="46"/>
      <c r="J76" s="46"/>
      <c r="K76" s="3"/>
      <c r="L76" s="46"/>
      <c r="M76" s="46"/>
      <c r="N76" s="46"/>
    </row>
    <row r="77" spans="1:14" s="57" customFormat="1" ht="15">
      <c r="A77"/>
      <c r="C77" s="46"/>
      <c r="D77" s="42"/>
      <c r="E77" s="42"/>
      <c r="F77" s="42"/>
      <c r="G77" s="2"/>
      <c r="H77" s="46"/>
      <c r="I77" s="46"/>
      <c r="J77" s="46"/>
      <c r="K77" s="3"/>
      <c r="L77" s="46"/>
      <c r="M77" s="46"/>
      <c r="N77" s="46"/>
    </row>
    <row r="78" spans="3:14" s="57" customFormat="1" ht="15">
      <c r="C78" s="46"/>
      <c r="D78" s="42"/>
      <c r="E78" s="42"/>
      <c r="F78" s="42"/>
      <c r="G78" s="2"/>
      <c r="H78" s="46"/>
      <c r="I78" s="46"/>
      <c r="J78" s="46"/>
      <c r="K78" s="3"/>
      <c r="L78" s="46"/>
      <c r="M78" s="46"/>
      <c r="N78" s="46"/>
    </row>
    <row r="79" spans="3:14" s="57" customFormat="1" ht="15">
      <c r="C79" s="46"/>
      <c r="D79" s="42"/>
      <c r="E79" s="42"/>
      <c r="F79" s="42"/>
      <c r="G79" s="2"/>
      <c r="H79" s="46"/>
      <c r="I79" s="46"/>
      <c r="J79" s="46"/>
      <c r="K79" s="3"/>
      <c r="L79" s="46"/>
      <c r="M79" s="46"/>
      <c r="N79" s="46"/>
    </row>
    <row r="80" spans="3:14" s="57" customFormat="1" ht="15">
      <c r="C80" s="46"/>
      <c r="D80" s="42"/>
      <c r="E80" s="42"/>
      <c r="F80" s="42"/>
      <c r="G80" s="2"/>
      <c r="H80" s="46"/>
      <c r="I80" s="46"/>
      <c r="J80" s="46"/>
      <c r="K80" s="3"/>
      <c r="L80" s="46"/>
      <c r="M80" s="46"/>
      <c r="N80" s="46"/>
    </row>
    <row r="81" spans="3:14" s="57" customFormat="1" ht="15">
      <c r="C81" s="46"/>
      <c r="D81" s="42"/>
      <c r="E81" s="42"/>
      <c r="F81" s="42"/>
      <c r="G81" s="2"/>
      <c r="H81" s="46"/>
      <c r="I81" s="46"/>
      <c r="J81" s="46"/>
      <c r="K81" s="3"/>
      <c r="L81" s="46"/>
      <c r="M81" s="46"/>
      <c r="N81" s="46"/>
    </row>
    <row r="82" spans="3:14" s="57" customFormat="1" ht="15">
      <c r="C82" s="46"/>
      <c r="D82" s="42"/>
      <c r="E82" s="42"/>
      <c r="F82" s="42"/>
      <c r="G82" s="2"/>
      <c r="H82" s="46"/>
      <c r="I82" s="46"/>
      <c r="J82" s="46"/>
      <c r="K82" s="3"/>
      <c r="L82" s="46"/>
      <c r="M82" s="46"/>
      <c r="N82" s="46"/>
    </row>
    <row r="83" spans="3:14" s="57" customFormat="1" ht="15">
      <c r="C83" s="46"/>
      <c r="D83" s="42"/>
      <c r="E83" s="42"/>
      <c r="F83" s="42"/>
      <c r="G83" s="2"/>
      <c r="H83" s="46"/>
      <c r="I83" s="46"/>
      <c r="J83" s="46"/>
      <c r="K83" s="3"/>
      <c r="L83" s="46"/>
      <c r="M83" s="46"/>
      <c r="N83" s="46"/>
    </row>
  </sheetData>
  <sheetProtection selectLockedCells="1" selectUnlockedCells="1"/>
  <mergeCells count="4">
    <mergeCell ref="C1:E1"/>
    <mergeCell ref="G1:I1"/>
    <mergeCell ref="K1:N1"/>
    <mergeCell ref="C33:E33"/>
  </mergeCells>
  <printOptions horizontalCentered="1" verticalCentered="1"/>
  <pageMargins left="0" right="0" top="0.7875" bottom="0.7875" header="0.5118055555555555" footer="0.5118055555555555"/>
  <pageSetup horizontalDpi="300" verticalDpi="300" orientation="portrait" paperSize="9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22" zoomScaleNormal="122" zoomScalePageLayoutView="0" workbookViewId="0" topLeftCell="A60">
      <selection activeCell="A74" sqref="A1:I74"/>
    </sheetView>
  </sheetViews>
  <sheetFormatPr defaultColWidth="12.421875" defaultRowHeight="12.75"/>
  <cols>
    <col min="1" max="1" width="26.421875" style="0" customWidth="1"/>
    <col min="2" max="2" width="15.28125" style="0" customWidth="1"/>
    <col min="3" max="6" width="15.28125" style="1" customWidth="1"/>
    <col min="7" max="7" width="15.28125" style="2" customWidth="1"/>
  </cols>
  <sheetData>
    <row r="1" spans="3:7" ht="12.75">
      <c r="C1"/>
      <c r="D1"/>
      <c r="E1"/>
      <c r="F1"/>
      <c r="G1"/>
    </row>
    <row r="7" spans="1:6" ht="12.75">
      <c r="A7" t="s">
        <v>24</v>
      </c>
      <c r="E7" s="1" t="s">
        <v>2</v>
      </c>
      <c r="F7" s="1" t="s">
        <v>2</v>
      </c>
    </row>
    <row r="8" spans="2:4" ht="12.75">
      <c r="B8" t="s">
        <v>20</v>
      </c>
      <c r="C8" s="1" t="s">
        <v>25</v>
      </c>
      <c r="D8" s="1" t="s">
        <v>26</v>
      </c>
    </row>
    <row r="9" spans="1:7" ht="12.75">
      <c r="A9">
        <v>2014</v>
      </c>
      <c r="B9">
        <v>44594.17</v>
      </c>
      <c r="C9" s="1">
        <v>13000.31</v>
      </c>
      <c r="D9" s="1">
        <v>151895</v>
      </c>
      <c r="E9" s="1">
        <f>SUM(B9:D9)</f>
        <v>209489.47999999998</v>
      </c>
      <c r="F9" s="1">
        <f>E36</f>
        <v>2753158.6700000004</v>
      </c>
      <c r="G9" s="59"/>
    </row>
    <row r="10" spans="1:7" ht="12.75">
      <c r="A10">
        <v>2015</v>
      </c>
      <c r="B10">
        <v>34787.19</v>
      </c>
      <c r="C10" s="1">
        <v>13730.22</v>
      </c>
      <c r="D10" s="1">
        <v>143253.51</v>
      </c>
      <c r="E10" s="1">
        <f aca="true" t="shared" si="0" ref="E10:E35">SUM(B10:D10)</f>
        <v>191770.92</v>
      </c>
      <c r="F10" s="1">
        <f>F9-E9</f>
        <v>2543669.1900000004</v>
      </c>
      <c r="G10" s="59"/>
    </row>
    <row r="11" spans="1:6" ht="12.75">
      <c r="A11">
        <v>2016</v>
      </c>
      <c r="B11">
        <v>32555.83</v>
      </c>
      <c r="C11" s="1">
        <v>14501.11</v>
      </c>
      <c r="D11" s="1">
        <v>169039.83</v>
      </c>
      <c r="E11" s="1">
        <f t="shared" si="0"/>
        <v>216096.77</v>
      </c>
      <c r="F11" s="1">
        <f aca="true" t="shared" si="1" ref="F11:F35">F10-E10</f>
        <v>2351898.2700000005</v>
      </c>
    </row>
    <row r="12" spans="1:6" ht="12.75">
      <c r="A12">
        <v>2017</v>
      </c>
      <c r="B12">
        <v>34153.6</v>
      </c>
      <c r="C12" s="1">
        <v>15315.29</v>
      </c>
      <c r="D12" s="1">
        <v>170933.01</v>
      </c>
      <c r="E12" s="1">
        <f t="shared" si="0"/>
        <v>220401.90000000002</v>
      </c>
      <c r="F12" s="1">
        <f t="shared" si="1"/>
        <v>2135801.5000000005</v>
      </c>
    </row>
    <row r="13" spans="1:6" ht="12.75">
      <c r="A13">
        <v>2018</v>
      </c>
      <c r="B13">
        <v>35835.08</v>
      </c>
      <c r="C13" s="1">
        <v>16175.15</v>
      </c>
      <c r="D13" s="1">
        <v>174964.76</v>
      </c>
      <c r="E13" s="1">
        <f t="shared" si="0"/>
        <v>226974.99000000002</v>
      </c>
      <c r="F13" s="1">
        <f t="shared" si="1"/>
        <v>1915399.6000000006</v>
      </c>
    </row>
    <row r="14" spans="1:6" ht="12.75">
      <c r="A14">
        <v>2019</v>
      </c>
      <c r="B14">
        <v>37604.88</v>
      </c>
      <c r="C14" s="1">
        <v>17083.29</v>
      </c>
      <c r="D14" s="1">
        <v>147168.51</v>
      </c>
      <c r="E14" s="1">
        <f t="shared" si="0"/>
        <v>201856.68</v>
      </c>
      <c r="F14" s="1">
        <f t="shared" si="1"/>
        <v>1688424.6100000006</v>
      </c>
    </row>
    <row r="15" spans="1:6" ht="12.75">
      <c r="A15">
        <v>2020</v>
      </c>
      <c r="B15">
        <v>30498.65</v>
      </c>
      <c r="C15" s="1">
        <v>18042.41</v>
      </c>
      <c r="D15" s="1">
        <v>145978.19</v>
      </c>
      <c r="E15" s="1">
        <f t="shared" si="0"/>
        <v>194519.25</v>
      </c>
      <c r="F15" s="1">
        <f t="shared" si="1"/>
        <v>1486567.9300000006</v>
      </c>
    </row>
    <row r="16" spans="1:6" ht="12.75">
      <c r="A16">
        <v>2021</v>
      </c>
      <c r="C16" s="1">
        <v>4666.54</v>
      </c>
      <c r="D16" s="60">
        <v>149075.84</v>
      </c>
      <c r="E16" s="1">
        <f t="shared" si="0"/>
        <v>153742.38</v>
      </c>
      <c r="F16" s="1">
        <f t="shared" si="1"/>
        <v>1292048.6800000006</v>
      </c>
    </row>
    <row r="17" spans="1:6" ht="12.75">
      <c r="A17">
        <v>2022</v>
      </c>
      <c r="D17" s="61">
        <v>147611.78</v>
      </c>
      <c r="E17" s="1">
        <f t="shared" si="0"/>
        <v>147611.78</v>
      </c>
      <c r="F17" s="1">
        <f t="shared" si="1"/>
        <v>1138306.3000000007</v>
      </c>
    </row>
    <row r="18" spans="1:6" ht="12.75">
      <c r="A18">
        <v>2023</v>
      </c>
      <c r="D18" s="61">
        <v>150923.15</v>
      </c>
      <c r="E18" s="1">
        <f t="shared" si="0"/>
        <v>150923.15</v>
      </c>
      <c r="F18" s="1">
        <f t="shared" si="1"/>
        <v>990694.5200000007</v>
      </c>
    </row>
    <row r="19" spans="1:6" ht="12.75">
      <c r="A19">
        <v>2024</v>
      </c>
      <c r="D19" s="62">
        <v>154347.7</v>
      </c>
      <c r="E19" s="1">
        <f t="shared" si="0"/>
        <v>154347.7</v>
      </c>
      <c r="F19" s="1">
        <f t="shared" si="1"/>
        <v>839771.3700000007</v>
      </c>
    </row>
    <row r="20" spans="1:6" ht="12.75">
      <c r="A20">
        <v>2025</v>
      </c>
      <c r="D20" s="61">
        <v>116435.22</v>
      </c>
      <c r="E20" s="1">
        <f t="shared" si="0"/>
        <v>116435.22</v>
      </c>
      <c r="F20" s="1">
        <f t="shared" si="1"/>
        <v>685423.6700000006</v>
      </c>
    </row>
    <row r="21" spans="1:6" ht="12.75">
      <c r="A21">
        <v>2026</v>
      </c>
      <c r="D21" s="62">
        <v>105239.7</v>
      </c>
      <c r="E21" s="1">
        <f t="shared" si="0"/>
        <v>105239.7</v>
      </c>
      <c r="F21" s="1">
        <f t="shared" si="1"/>
        <v>568988.4500000007</v>
      </c>
    </row>
    <row r="22" spans="1:6" ht="12.75">
      <c r="A22">
        <v>2027</v>
      </c>
      <c r="D22" s="61">
        <v>93850.04</v>
      </c>
      <c r="E22" s="1">
        <f t="shared" si="0"/>
        <v>93850.04</v>
      </c>
      <c r="F22" s="1">
        <f t="shared" si="1"/>
        <v>463748.75000000064</v>
      </c>
    </row>
    <row r="23" spans="1:6" ht="12.75">
      <c r="A23">
        <v>2028</v>
      </c>
      <c r="D23" s="62">
        <v>69430.71</v>
      </c>
      <c r="E23" s="1">
        <f t="shared" si="0"/>
        <v>69430.71</v>
      </c>
      <c r="F23" s="1">
        <f t="shared" si="1"/>
        <v>369898.71000000066</v>
      </c>
    </row>
    <row r="24" spans="1:6" ht="12.75">
      <c r="A24">
        <v>2029</v>
      </c>
      <c r="D24" s="61">
        <v>66466.19</v>
      </c>
      <c r="E24" s="1">
        <f t="shared" si="0"/>
        <v>66466.19</v>
      </c>
      <c r="F24" s="1">
        <f t="shared" si="1"/>
        <v>300468.00000000064</v>
      </c>
    </row>
    <row r="25" spans="1:6" ht="12.75">
      <c r="A25">
        <v>2030</v>
      </c>
      <c r="D25" s="62">
        <v>44259.8</v>
      </c>
      <c r="E25" s="1">
        <f t="shared" si="0"/>
        <v>44259.8</v>
      </c>
      <c r="F25" s="1">
        <f t="shared" si="1"/>
        <v>234001.81000000064</v>
      </c>
    </row>
    <row r="26" spans="1:6" ht="12.75">
      <c r="A26">
        <v>2031</v>
      </c>
      <c r="D26" s="61">
        <v>29924.64</v>
      </c>
      <c r="E26" s="1">
        <f t="shared" si="0"/>
        <v>29924.64</v>
      </c>
      <c r="F26" s="1">
        <f t="shared" si="1"/>
        <v>189742.01000000065</v>
      </c>
    </row>
    <row r="27" spans="1:6" ht="12.75">
      <c r="A27">
        <v>2032</v>
      </c>
      <c r="D27" s="62">
        <v>15260.53</v>
      </c>
      <c r="E27" s="1">
        <f t="shared" si="0"/>
        <v>15260.53</v>
      </c>
      <c r="F27" s="1">
        <f t="shared" si="1"/>
        <v>159817.37000000064</v>
      </c>
    </row>
    <row r="28" spans="1:6" ht="12.75">
      <c r="A28">
        <v>2033</v>
      </c>
      <c r="D28" s="61">
        <v>15429.09</v>
      </c>
      <c r="E28" s="1">
        <f t="shared" si="0"/>
        <v>15429.09</v>
      </c>
      <c r="F28" s="1">
        <f t="shared" si="1"/>
        <v>144556.84000000064</v>
      </c>
    </row>
    <row r="29" spans="1:6" ht="12.75">
      <c r="A29">
        <v>2034</v>
      </c>
      <c r="D29" s="62">
        <v>15599.52</v>
      </c>
      <c r="E29" s="1">
        <f t="shared" si="0"/>
        <v>15599.52</v>
      </c>
      <c r="F29" s="1">
        <f t="shared" si="1"/>
        <v>129127.75000000064</v>
      </c>
    </row>
    <row r="30" spans="1:6" ht="12.75">
      <c r="A30">
        <v>2035</v>
      </c>
      <c r="D30" s="61">
        <v>15771.81</v>
      </c>
      <c r="E30" s="1">
        <f t="shared" si="0"/>
        <v>15771.81</v>
      </c>
      <c r="F30" s="1">
        <f t="shared" si="1"/>
        <v>113528.23000000064</v>
      </c>
    </row>
    <row r="31" spans="1:6" ht="12.75">
      <c r="A31">
        <v>2036</v>
      </c>
      <c r="D31" s="62">
        <v>15946.02</v>
      </c>
      <c r="E31" s="1">
        <f t="shared" si="0"/>
        <v>15946.02</v>
      </c>
      <c r="F31" s="1">
        <f t="shared" si="1"/>
        <v>97756.42000000064</v>
      </c>
    </row>
    <row r="32" spans="1:6" ht="12.75">
      <c r="A32">
        <v>2037</v>
      </c>
      <c r="D32" s="61">
        <v>16122.16</v>
      </c>
      <c r="E32" s="1">
        <f t="shared" si="0"/>
        <v>16122.16</v>
      </c>
      <c r="F32" s="1">
        <f t="shared" si="1"/>
        <v>81810.40000000063</v>
      </c>
    </row>
    <row r="33" spans="1:6" ht="12.75">
      <c r="A33">
        <v>2038</v>
      </c>
      <c r="D33" s="62">
        <v>16300.24</v>
      </c>
      <c r="E33" s="1">
        <f t="shared" si="0"/>
        <v>16300.24</v>
      </c>
      <c r="F33" s="1">
        <f t="shared" si="1"/>
        <v>65688.24000000063</v>
      </c>
    </row>
    <row r="34" spans="1:6" ht="12.75">
      <c r="A34">
        <v>2039</v>
      </c>
      <c r="D34" s="61">
        <v>16480.28</v>
      </c>
      <c r="E34" s="1">
        <f t="shared" si="0"/>
        <v>16480.28</v>
      </c>
      <c r="F34" s="1">
        <f t="shared" si="1"/>
        <v>49388.00000000063</v>
      </c>
    </row>
    <row r="35" spans="1:6" ht="12.75">
      <c r="A35">
        <v>2040</v>
      </c>
      <c r="D35" s="62">
        <v>32907.72</v>
      </c>
      <c r="E35" s="1">
        <f t="shared" si="0"/>
        <v>32907.72</v>
      </c>
      <c r="F35" s="1">
        <f t="shared" si="1"/>
        <v>32907.720000000634</v>
      </c>
    </row>
    <row r="36" spans="1:5" ht="12.75">
      <c r="A36" t="s">
        <v>9</v>
      </c>
      <c r="B36" s="58">
        <f>SUM(B9:B35)</f>
        <v>250029.4</v>
      </c>
      <c r="C36" s="58">
        <f>SUM(C9:C35)</f>
        <v>112514.31999999999</v>
      </c>
      <c r="D36" s="1">
        <f>SUM(D9:D35)</f>
        <v>2390614.95</v>
      </c>
      <c r="E36" s="1">
        <f>SUM(E9:E35)</f>
        <v>2753158.6700000004</v>
      </c>
    </row>
  </sheetData>
  <sheetProtection selectLockedCells="1" selectUnlockedCells="1"/>
  <printOptions horizontalCentered="1" verticalCentered="1"/>
  <pageMargins left="0.7875" right="0.7875" top="0.7875" bottom="0.7875" header="0.5118055555555555" footer="0.5118055555555555"/>
  <pageSetup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PHILIPPE</dc:creator>
  <cp:keywords/>
  <dc:description/>
  <cp:lastModifiedBy>ordinateur</cp:lastModifiedBy>
  <cp:lastPrinted>2020-01-30T05:35:12Z</cp:lastPrinted>
  <dcterms:created xsi:type="dcterms:W3CDTF">2021-04-01T11:52:29Z</dcterms:created>
  <dcterms:modified xsi:type="dcterms:W3CDTF">2021-04-01T13:01:43Z</dcterms:modified>
  <cp:category/>
  <cp:version/>
  <cp:contentType/>
  <cp:contentStatus/>
</cp:coreProperties>
</file>